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8DA3693B-ACD7-4629-A649-F352FF02CE37}" xr6:coauthVersionLast="47" xr6:coauthVersionMax="47" xr10:uidLastSave="{00000000-0000-0000-0000-000000000000}"/>
  <bookViews>
    <workbookView xWindow="-110" yWindow="-110" windowWidth="19420" windowHeight="10300" activeTab="3" xr2:uid="{BBAE7A63-CF44-4A44-A465-7E1A9FD335EB}"/>
  </bookViews>
  <sheets>
    <sheet name="SIG (proximate &amp; microbes)" sheetId="21" r:id="rId1"/>
    <sheet name="flavonoid" sheetId="6" r:id="rId2"/>
    <sheet name="Quercetin" sheetId="20" r:id="rId3"/>
    <sheet name="Antioxidant activity" sheetId="22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2" l="1"/>
  <c r="E15" i="22" s="1"/>
  <c r="F15" i="22" s="1"/>
  <c r="H2" i="20"/>
  <c r="D30" i="22"/>
  <c r="E30" i="22" s="1"/>
  <c r="F30" i="22" s="1"/>
  <c r="D27" i="22"/>
  <c r="E27" i="22" s="1"/>
  <c r="F27" i="22" s="1"/>
  <c r="D24" i="22"/>
  <c r="E24" i="22" s="1"/>
  <c r="F24" i="22" s="1"/>
  <c r="D21" i="22"/>
  <c r="E21" i="22" s="1"/>
  <c r="F21" i="22" s="1"/>
  <c r="D18" i="22"/>
  <c r="E18" i="22" s="1"/>
  <c r="F18" i="22" s="1"/>
  <c r="B7" i="22"/>
  <c r="A7" i="22" s="1"/>
  <c r="B6" i="22"/>
  <c r="A6" i="22" s="1"/>
  <c r="B5" i="22"/>
  <c r="A5" i="22" s="1"/>
  <c r="B4" i="22"/>
  <c r="A4" i="22" s="1"/>
  <c r="B3" i="22"/>
  <c r="A3" i="22" s="1"/>
  <c r="A2" i="6" l="1"/>
  <c r="K2" i="20"/>
  <c r="I2" i="20"/>
  <c r="F7" i="21"/>
  <c r="F8" i="21"/>
  <c r="F9" i="21"/>
  <c r="F10" i="21"/>
  <c r="F5" i="21"/>
  <c r="H3" i="20"/>
  <c r="H4" i="20"/>
  <c r="J2" i="20"/>
  <c r="D16" i="6" l="1"/>
  <c r="E16" i="6" s="1"/>
  <c r="E15" i="6"/>
  <c r="F15" i="6" s="1"/>
  <c r="D14" i="6"/>
  <c r="E14" i="6" s="1"/>
  <c r="D13" i="6"/>
  <c r="E13" i="6" s="1"/>
  <c r="B6" i="6"/>
  <c r="A6" i="6"/>
  <c r="A5" i="6"/>
  <c r="A4" i="6"/>
  <c r="A3" i="6"/>
  <c r="F13" i="6" l="1"/>
  <c r="G13" i="6" s="1"/>
  <c r="F16" i="6"/>
  <c r="G16" i="6" s="1"/>
  <c r="F14" i="6"/>
  <c r="G14" i="6" s="1"/>
  <c r="G15" i="6"/>
  <c r="I13" i="6" l="1"/>
  <c r="J13" i="6" s="1"/>
  <c r="H13" i="6"/>
</calcChain>
</file>

<file path=xl/sharedStrings.xml><?xml version="1.0" encoding="utf-8"?>
<sst xmlns="http://schemas.openxmlformats.org/spreadsheetml/2006/main" count="110" uniqueCount="69">
  <si>
    <t>c</t>
  </si>
  <si>
    <t>CV</t>
  </si>
  <si>
    <t>AUC</t>
  </si>
  <si>
    <t>AUC std</t>
  </si>
  <si>
    <t>RT</t>
  </si>
  <si>
    <t>w (g)</t>
  </si>
  <si>
    <t>v (ml)</t>
  </si>
  <si>
    <t>conc (ppm)</t>
  </si>
  <si>
    <t>Abs std</t>
  </si>
  <si>
    <t>Abs 1</t>
  </si>
  <si>
    <t>Abs 2</t>
  </si>
  <si>
    <t>mean</t>
  </si>
  <si>
    <t>Abs - b std</t>
  </si>
  <si>
    <t>formula=</t>
  </si>
  <si>
    <t>(c*v)/w</t>
  </si>
  <si>
    <t>Abs-b s</t>
  </si>
  <si>
    <t>stdev</t>
  </si>
  <si>
    <t>Simplo</t>
  </si>
  <si>
    <t>duplo</t>
  </si>
  <si>
    <t>Unit</t>
  </si>
  <si>
    <t>Enterobacteriaceae</t>
  </si>
  <si>
    <t>Parameter</t>
  </si>
  <si>
    <t>colony/g</t>
  </si>
  <si>
    <t>&lt;10</t>
  </si>
  <si>
    <t>Salmonella sp.</t>
  </si>
  <si>
    <t>negatif</t>
  </si>
  <si>
    <t xml:space="preserve">/25 g </t>
  </si>
  <si>
    <t>total fat</t>
  </si>
  <si>
    <t>Moisture content</t>
  </si>
  <si>
    <t>carbohydrate</t>
  </si>
  <si>
    <t>protein</t>
  </si>
  <si>
    <t>%</t>
  </si>
  <si>
    <t>kkal/100 g</t>
  </si>
  <si>
    <t>&lt;0,02</t>
  </si>
  <si>
    <t>1x10^1</t>
  </si>
  <si>
    <t>Flavonoid (mg QE/g)</t>
  </si>
  <si>
    <t>Standar</t>
  </si>
  <si>
    <t>5x10^2</t>
  </si>
  <si>
    <t>negatif/25</t>
  </si>
  <si>
    <t>5x10^5</t>
  </si>
  <si>
    <t>R1</t>
  </si>
  <si>
    <t>R2</t>
  </si>
  <si>
    <t>R3</t>
  </si>
  <si>
    <t>R4</t>
  </si>
  <si>
    <t>Puding</t>
  </si>
  <si>
    <t>SD</t>
  </si>
  <si>
    <t>mean Flavonoid (mg QE/g)</t>
  </si>
  <si>
    <t>Sample</t>
  </si>
  <si>
    <t>TPC</t>
  </si>
  <si>
    <t>ash content</t>
  </si>
  <si>
    <t>energy</t>
  </si>
  <si>
    <t>Quercetin (mg/g)</t>
  </si>
  <si>
    <t>Mean Quercetin</t>
  </si>
  <si>
    <t>standard RT</t>
  </si>
  <si>
    <t>% inhibition</t>
  </si>
  <si>
    <t>Vitamin C standard</t>
  </si>
  <si>
    <t>control std</t>
  </si>
  <si>
    <t>concentration (ppm)</t>
  </si>
  <si>
    <t>mean sample Abs</t>
  </si>
  <si>
    <t>Sample abs</t>
  </si>
  <si>
    <t>% Inhibition</t>
  </si>
  <si>
    <t>Sample blank</t>
  </si>
  <si>
    <t>standard blank</t>
  </si>
  <si>
    <t>std conc</t>
  </si>
  <si>
    <t>Abs std-blank std</t>
  </si>
  <si>
    <t>blank std</t>
  </si>
  <si>
    <t>sample abs- sample blank</t>
  </si>
  <si>
    <t>Sample control</t>
  </si>
  <si>
    <t>Standard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</si>
</sst>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164" fontId="0" fillId="0" borderId="0" xfId="0" applyNumberFormat="1"/>
    <xf numFmtId="0" fontId="0" fillId="2" borderId="0" xfId="0" applyFill="1"/>
    <xf numFmtId="165" fontId="1" fillId="0" borderId="0" xfId="0" applyNumberFormat="1" applyFont="1"/>
    <xf numFmtId="164" fontId="1" fillId="0" borderId="0" xfId="0" applyNumberFormat="1" applyFont="1"/>
    <xf numFmtId="0" fontId="1" fillId="0" borderId="0" xfId="0" applyFont="1"/>
    <xf numFmtId="0" fontId="0" fillId="3" borderId="1" xfId="0" applyFill="1" applyBorder="1"/>
    <xf numFmtId="164" fontId="0" fillId="0" borderId="1" xfId="0" applyNumberFormat="1" applyBorder="1"/>
    <xf numFmtId="0" fontId="0" fillId="0" borderId="1" xfId="0" applyBorder="1"/>
    <xf numFmtId="0" fontId="0" fillId="4" borderId="1" xfId="0" applyFill="1" applyBorder="1"/>
    <xf numFmtId="2" fontId="0" fillId="0" borderId="1" xfId="0" applyNumberFormat="1" applyBorder="1"/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164" fontId="1" fillId="0" borderId="1" xfId="0" applyNumberFormat="1" applyFont="1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10" fontId="0" fillId="0" borderId="0" xfId="0" applyNumberFormat="1"/>
    <xf numFmtId="166" fontId="1" fillId="0" borderId="1" xfId="0" applyNumberFormat="1" applyFont="1" applyBorder="1"/>
    <xf numFmtId="1" fontId="1" fillId="0" borderId="0" xfId="0" applyNumberFormat="1" applyFont="1"/>
    <xf numFmtId="9" fontId="0" fillId="0" borderId="0" xfId="0" applyNumberFormat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2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2" borderId="8" xfId="0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2" fillId="3" borderId="1" xfId="0" applyFont="1" applyFill="1" applyBorder="1" applyAlignment="1"/>
    <xf numFmtId="0" fontId="2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Quercetin</a:t>
            </a:r>
            <a:r>
              <a:rPr lang="en-ID" baseline="0"/>
              <a:t> Standard Curve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flavonoid!$B$2:$B$6</c:f>
              <c:numCache>
                <c:formatCode>General</c:formatCode>
                <c:ptCount val="5"/>
                <c:pt idx="0">
                  <c:v>250</c:v>
                </c:pt>
                <c:pt idx="1">
                  <c:v>125</c:v>
                </c:pt>
                <c:pt idx="2">
                  <c:v>62.5</c:v>
                </c:pt>
                <c:pt idx="3">
                  <c:v>31.25</c:v>
                </c:pt>
                <c:pt idx="4">
                  <c:v>15.625</c:v>
                </c:pt>
              </c:numCache>
            </c:numRef>
          </c:xVal>
          <c:yVal>
            <c:numRef>
              <c:f>flavonoid!$A$2:$A$6</c:f>
              <c:numCache>
                <c:formatCode>General</c:formatCode>
                <c:ptCount val="5"/>
                <c:pt idx="0" formatCode="0.000">
                  <c:v>0.496</c:v>
                </c:pt>
                <c:pt idx="1">
                  <c:v>0.216</c:v>
                </c:pt>
                <c:pt idx="2">
                  <c:v>0.14499999999999999</c:v>
                </c:pt>
                <c:pt idx="3">
                  <c:v>3.4999999999999976E-2</c:v>
                </c:pt>
                <c:pt idx="4">
                  <c:v>8.9999999999999802E-3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68E-40D7-9A71-72745AB80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4452160"/>
        <c:axId val="1464452576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0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strRef>
                    <c:extLst>
                      <c:ext uri="{02D57815-91ED-43cb-92C2-25804820EDAC}">
                        <c15:formulaRef>
                          <c15:sqref>flavonoid!$A$1:$B$1</c15:sqref>
                        </c15:formulaRef>
                      </c:ext>
                    </c:extLst>
                    <c:strCache>
                      <c:ptCount val="2"/>
                      <c:pt idx="0">
                        <c:v>Abs - b std</c:v>
                      </c:pt>
                      <c:pt idx="1">
                        <c:v>conc (ppm)</c:v>
                      </c:pt>
                    </c:strCache>
                  </c:strRef>
                </c:xVal>
                <c:yVal>
                  <c:numRef>
                    <c:extLst>
                      <c:ext uri="{02D57815-91ED-43cb-92C2-25804820EDAC}">
                        <c15:formulaRef>
                          <c15:sqref>flavonoid!$A$2:$B$2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.000">
                        <c:v>0.496</c:v>
                      </c:pt>
                      <c:pt idx="1">
                        <c:v>250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5-868E-40D7-9A71-72745AB80879}"/>
                  </c:ext>
                </c:extLst>
              </c15:ser>
            </c15:filteredScatterSeries>
            <c15:filteredScatterSeries>
              <c15:ser>
                <c:idx val="2"/>
                <c:order val="1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xVal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flavonoid!$A$1:$B$1</c15:sqref>
                        </c15:formulaRef>
                      </c:ext>
                    </c:extLst>
                    <c:strCache>
                      <c:ptCount val="2"/>
                      <c:pt idx="0">
                        <c:v>Abs - b std</c:v>
                      </c:pt>
                      <c:pt idx="1">
                        <c:v>conc (ppm)</c:v>
                      </c:pt>
                    </c:strCache>
                  </c:str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flavonoid!$A$3:$B$3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0.216</c:v>
                      </c:pt>
                      <c:pt idx="1">
                        <c:v>125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68E-40D7-9A71-72745AB80879}"/>
                  </c:ext>
                </c:extLst>
              </c15:ser>
            </c15:filteredScatterSeries>
            <c15:filteredScatterSeries>
              <c15:ser>
                <c:idx val="3"/>
                <c:order val="2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flavonoid!$A$1:$B$1</c15:sqref>
                        </c15:formulaRef>
                      </c:ext>
                    </c:extLst>
                    <c:strCache>
                      <c:ptCount val="2"/>
                      <c:pt idx="0">
                        <c:v>Abs - b std</c:v>
                      </c:pt>
                      <c:pt idx="1">
                        <c:v>conc (ppm)</c:v>
                      </c:pt>
                    </c:strCache>
                  </c:str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flavonoid!$A$4:$B$4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0.14499999999999999</c:v>
                      </c:pt>
                      <c:pt idx="1">
                        <c:v>62.5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68E-40D7-9A71-72745AB80879}"/>
                  </c:ext>
                </c:extLst>
              </c15:ser>
            </c15:filteredScatterSeries>
            <c15:filteredScatterSeries>
              <c15:ser>
                <c:idx val="5"/>
                <c:order val="3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xVal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flavonoid!$A$1:$B$1</c15:sqref>
                        </c15:formulaRef>
                      </c:ext>
                    </c:extLst>
                    <c:strCache>
                      <c:ptCount val="2"/>
                      <c:pt idx="0">
                        <c:v>Abs - b std</c:v>
                      </c:pt>
                      <c:pt idx="1">
                        <c:v>conc (ppm)</c:v>
                      </c:pt>
                    </c:strCache>
                  </c:str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flavonoid!$A$6:$B$6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8.9999999999999802E-3</c:v>
                      </c:pt>
                      <c:pt idx="1">
                        <c:v>15.625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68E-40D7-9A71-72745AB80879}"/>
                  </c:ext>
                </c:extLst>
              </c15:ser>
            </c15:filteredScatterSeries>
          </c:ext>
        </c:extLst>
      </c:scatterChart>
      <c:valAx>
        <c:axId val="14644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Concentration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4452576"/>
        <c:crosses val="autoZero"/>
        <c:crossBetween val="midCat"/>
      </c:valAx>
      <c:valAx>
        <c:axId val="1464452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Absorbance</a:t>
                </a:r>
                <a:r>
                  <a:rPr lang="en-ID" baseline="0"/>
                  <a:t> </a:t>
                </a:r>
                <a:endParaRPr lang="en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44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Vitamin C Standard</a:t>
            </a:r>
            <a:r>
              <a:rPr lang="en-ID" baseline="0"/>
              <a:t> Curve</a:t>
            </a:r>
            <a:endParaRPr lang="en-ID"/>
          </a:p>
        </c:rich>
      </c:tx>
      <c:layout>
        <c:manualLayout>
          <c:xMode val="edge"/>
          <c:yMode val="edge"/>
          <c:x val="0.40393744531933506"/>
          <c:y val="2.5723472668810289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029730019807003E-2"/>
          <c:y val="0.21501449275362322"/>
          <c:w val="0.80501868493204154"/>
          <c:h val="0.65050279584617143"/>
        </c:manualLayout>
      </c:layout>
      <c:scatterChart>
        <c:scatterStyle val="smoothMarker"/>
        <c:varyColors val="0"/>
        <c:ser>
          <c:idx val="1"/>
          <c:order val="0"/>
          <c:xVal>
            <c:numRef>
              <c:f>'Antioxidant activity'!$D$3:$D$6</c:f>
              <c:numCache>
                <c:formatCode>General</c:formatCode>
                <c:ptCount val="4"/>
                <c:pt idx="0">
                  <c:v>1000</c:v>
                </c:pt>
                <c:pt idx="1">
                  <c:v>100</c:v>
                </c:pt>
                <c:pt idx="2">
                  <c:v>1</c:v>
                </c:pt>
                <c:pt idx="3">
                  <c:v>0.01</c:v>
                </c:pt>
              </c:numCache>
            </c:numRef>
          </c:xVal>
          <c:yVal>
            <c:numRef>
              <c:f>'Antioxidant activity'!$A$3:$A$6</c:f>
              <c:numCache>
                <c:formatCode>0.0</c:formatCode>
                <c:ptCount val="4"/>
                <c:pt idx="0">
                  <c:v>80.891719745222929</c:v>
                </c:pt>
                <c:pt idx="1">
                  <c:v>74.203821656050962</c:v>
                </c:pt>
                <c:pt idx="2">
                  <c:v>51.114649681528668</c:v>
                </c:pt>
                <c:pt idx="3">
                  <c:v>30.254777070063692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AD6-43DA-88EA-DD17C5319A93}"/>
            </c:ext>
          </c:extLst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1"/>
            <c:dispEq val="1"/>
            <c:trendlineLbl>
              <c:layout>
                <c:manualLayout>
                  <c:x val="-1.0226631689558794E-2"/>
                  <c:y val="0.1699798107370122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'Antioxidant activity'!$D$3:$D$7</c:f>
              <c:numCache>
                <c:formatCode>General</c:formatCode>
                <c:ptCount val="5"/>
                <c:pt idx="0">
                  <c:v>1000</c:v>
                </c:pt>
                <c:pt idx="1">
                  <c:v>100</c:v>
                </c:pt>
                <c:pt idx="2">
                  <c:v>1</c:v>
                </c:pt>
                <c:pt idx="3">
                  <c:v>0.01</c:v>
                </c:pt>
                <c:pt idx="4">
                  <c:v>1E-3</c:v>
                </c:pt>
              </c:numCache>
            </c:numRef>
          </c:xVal>
          <c:yVal>
            <c:numRef>
              <c:f>'Antioxidant activity'!$A$3:$A$7</c:f>
              <c:numCache>
                <c:formatCode>0.0</c:formatCode>
                <c:ptCount val="5"/>
                <c:pt idx="0">
                  <c:v>80.891719745222929</c:v>
                </c:pt>
                <c:pt idx="1">
                  <c:v>74.203821656050962</c:v>
                </c:pt>
                <c:pt idx="2">
                  <c:v>51.114649681528668</c:v>
                </c:pt>
                <c:pt idx="3">
                  <c:v>30.254777070063692</c:v>
                </c:pt>
                <c:pt idx="4">
                  <c:v>16.082802547770697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AD6-43DA-88EA-DD17C5319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7343440"/>
        <c:axId val="1022891136"/>
      </c:scatterChart>
      <c:valAx>
        <c:axId val="1647343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ID"/>
                  <a:t>Concentration (ppm)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2891136"/>
        <c:crosses val="autoZero"/>
        <c:crossBetween val="midCat"/>
      </c:valAx>
      <c:valAx>
        <c:axId val="1022891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ID"/>
                  <a:t>Absorbance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7343440"/>
        <c:crosses val="autoZero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Sample</a:t>
            </a:r>
            <a:r>
              <a:rPr lang="en-ID" baseline="0"/>
              <a:t> curve</a:t>
            </a:r>
            <a:endParaRPr lang="en-ID"/>
          </a:p>
        </c:rich>
      </c:tx>
      <c:layout>
        <c:manualLayout>
          <c:xMode val="edge"/>
          <c:yMode val="edge"/>
          <c:x val="0.40393744531933506"/>
          <c:y val="2.5723472668810289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029730019807003E-2"/>
          <c:y val="0.21501449275362322"/>
          <c:w val="0.80501868493204154"/>
          <c:h val="0.65050279584617143"/>
        </c:manualLayout>
      </c:layout>
      <c:scatterChart>
        <c:scatterStyle val="smoothMarker"/>
        <c:varyColors val="0"/>
        <c:ser>
          <c:idx val="0"/>
          <c:order val="0"/>
          <c:trendline>
            <c:trendlineType val="log"/>
            <c:dispRSqr val="1"/>
            <c:dispEq val="1"/>
            <c:trendlineLbl>
              <c:layout>
                <c:manualLayout>
                  <c:x val="7.9154730350909835E-2"/>
                  <c:y val="0.2108035857900496"/>
                </c:manualLayout>
              </c:layout>
              <c:numFmt formatCode="General" sourceLinked="0"/>
            </c:trendlineLbl>
          </c:trendline>
          <c:xVal>
            <c:numRef>
              <c:f>'Antioxidant activity'!$A$15:$A$32</c:f>
              <c:numCache>
                <c:formatCode>General</c:formatCode>
                <c:ptCount val="18"/>
                <c:pt idx="0">
                  <c:v>1000</c:v>
                </c:pt>
                <c:pt idx="3">
                  <c:v>500</c:v>
                </c:pt>
                <c:pt idx="6">
                  <c:v>250</c:v>
                </c:pt>
                <c:pt idx="9">
                  <c:v>125</c:v>
                </c:pt>
                <c:pt idx="12">
                  <c:v>62.5</c:v>
                </c:pt>
                <c:pt idx="15">
                  <c:v>31.25</c:v>
                </c:pt>
              </c:numCache>
            </c:numRef>
          </c:xVal>
          <c:yVal>
            <c:numRef>
              <c:f>'Antioxidant activity'!$F$15:$F$32</c:f>
              <c:numCache>
                <c:formatCode>0.00</c:formatCode>
                <c:ptCount val="18"/>
                <c:pt idx="0">
                  <c:v>53.659820958399166</c:v>
                </c:pt>
                <c:pt idx="3">
                  <c:v>46.761453396524495</c:v>
                </c:pt>
                <c:pt idx="6">
                  <c:v>45.339652448657191</c:v>
                </c:pt>
                <c:pt idx="9">
                  <c:v>42.285413375460777</c:v>
                </c:pt>
                <c:pt idx="12">
                  <c:v>39.810426540284361</c:v>
                </c:pt>
                <c:pt idx="15">
                  <c:v>36.598209583991576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5F4-4CCA-8EFC-C156D1EEB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7343440"/>
        <c:axId val="1022891136"/>
      </c:scatterChart>
      <c:valAx>
        <c:axId val="1647343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ID"/>
                  <a:t>concentrationi</a:t>
                </a:r>
                <a:r>
                  <a:rPr lang="en-ID" baseline="0"/>
                  <a:t> (ppm)</a:t>
                </a:r>
                <a:endParaRPr lang="en-ID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2891136"/>
        <c:crosses val="autoZero"/>
        <c:crossBetween val="midCat"/>
      </c:valAx>
      <c:valAx>
        <c:axId val="1022891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ID"/>
                  <a:t>%</a:t>
                </a:r>
                <a:r>
                  <a:rPr lang="en-ID" baseline="0"/>
                  <a:t> inhibition</a:t>
                </a:r>
                <a:endParaRPr lang="en-ID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7343440"/>
        <c:crosses val="autoZero"/>
        <c:crossBetween val="midCat"/>
      </c:valAx>
    </c:plotArea>
    <c:plotVisOnly val="0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57148</xdr:colOff>
      <xdr:row>1</xdr:row>
      <xdr:rowOff>114299</xdr:rowOff>
    </xdr:from>
    <xdr:to>
      <xdr:col>17</xdr:col>
      <xdr:colOff>454526</xdr:colOff>
      <xdr:row>17</xdr:row>
      <xdr:rowOff>20053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77DEE19-73C3-488D-8E36-382098381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393861</xdr:colOff>
      <xdr:row>0</xdr:row>
      <xdr:rowOff>139388</xdr:rowOff>
    </xdr:from>
    <xdr:to>
      <xdr:col>11</xdr:col>
      <xdr:colOff>235889</xdr:colOff>
      <xdr:row>12</xdr:row>
      <xdr:rowOff>152722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9DA28B-1A11-4997-AF40-F5C0EB781C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626963</xdr:colOff>
      <xdr:row>13</xdr:row>
      <xdr:rowOff>305442</xdr:rowOff>
    </xdr:from>
    <xdr:to>
      <xdr:col>13</xdr:col>
      <xdr:colOff>538544</xdr:colOff>
      <xdr:row>27</xdr:row>
      <xdr:rowOff>32152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4D2A831-E6C9-40E5-91C7-3B8620CFC0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62B0D-50B0-475A-94D0-907721DD8B96}">
  <dimension ref="A1:F10"/>
  <sheetViews>
    <sheetView workbookViewId="0">
      <selection activeCell="A9" sqref="A9"/>
    </sheetView>
  </sheetViews>
  <sheetFormatPr defaultRowHeight="14.5" x14ac:dyDescent="0.35"/>
  <cols>
    <col min="1" max="1" width="17.81640625" customWidth="1"/>
    <col min="2" max="3" width="10.1796875" customWidth="1"/>
    <col min="4" max="4" width="13.7265625" customWidth="1"/>
    <col min="5" max="5" width="11.1796875" customWidth="1"/>
    <col min="6" max="6" width="12.7265625" customWidth="1"/>
  </cols>
  <sheetData>
    <row r="1" spans="1:6" x14ac:dyDescent="0.35">
      <c r="A1" s="27" t="s">
        <v>21</v>
      </c>
      <c r="B1" s="27" t="s">
        <v>19</v>
      </c>
      <c r="C1" s="27" t="s">
        <v>36</v>
      </c>
      <c r="D1" s="27" t="s">
        <v>17</v>
      </c>
      <c r="E1" s="27" t="s">
        <v>18</v>
      </c>
      <c r="F1" s="27" t="s">
        <v>11</v>
      </c>
    </row>
    <row r="2" spans="1:6" x14ac:dyDescent="0.35">
      <c r="A2" s="8" t="s">
        <v>20</v>
      </c>
      <c r="B2" s="8" t="s">
        <v>22</v>
      </c>
      <c r="C2" s="8" t="s">
        <v>37</v>
      </c>
      <c r="D2" s="15" t="s">
        <v>23</v>
      </c>
      <c r="E2" s="15" t="s">
        <v>23</v>
      </c>
      <c r="F2" s="15" t="s">
        <v>23</v>
      </c>
    </row>
    <row r="3" spans="1:6" x14ac:dyDescent="0.35">
      <c r="A3" s="8" t="s">
        <v>24</v>
      </c>
      <c r="B3" s="8" t="s">
        <v>26</v>
      </c>
      <c r="C3" s="8" t="s">
        <v>38</v>
      </c>
      <c r="D3" s="15" t="s">
        <v>25</v>
      </c>
      <c r="E3" s="15" t="s">
        <v>25</v>
      </c>
      <c r="F3" s="15" t="s">
        <v>25</v>
      </c>
    </row>
    <row r="4" spans="1:6" x14ac:dyDescent="0.35">
      <c r="A4" s="8" t="s">
        <v>48</v>
      </c>
      <c r="B4" s="8" t="s">
        <v>22</v>
      </c>
      <c r="C4" s="8" t="s">
        <v>39</v>
      </c>
      <c r="D4" s="15" t="s">
        <v>34</v>
      </c>
      <c r="E4" s="15" t="s">
        <v>34</v>
      </c>
      <c r="F4" s="15" t="s">
        <v>34</v>
      </c>
    </row>
    <row r="5" spans="1:6" x14ac:dyDescent="0.35">
      <c r="A5" s="8" t="s">
        <v>49</v>
      </c>
      <c r="B5" s="8" t="s">
        <v>31</v>
      </c>
      <c r="C5" s="28"/>
      <c r="D5" s="18">
        <v>0.4</v>
      </c>
      <c r="E5" s="18">
        <v>0.39</v>
      </c>
      <c r="F5" s="18">
        <f>AVERAGE(D5:E5)</f>
        <v>0.39500000000000002</v>
      </c>
    </row>
    <row r="6" spans="1:6" x14ac:dyDescent="0.35">
      <c r="A6" s="8" t="s">
        <v>27</v>
      </c>
      <c r="B6" s="8" t="s">
        <v>31</v>
      </c>
      <c r="C6" s="29"/>
      <c r="D6" s="15" t="s">
        <v>33</v>
      </c>
      <c r="E6" s="15" t="s">
        <v>33</v>
      </c>
      <c r="F6" s="15" t="s">
        <v>33</v>
      </c>
    </row>
    <row r="7" spans="1:6" x14ac:dyDescent="0.35">
      <c r="A7" s="8" t="s">
        <v>28</v>
      </c>
      <c r="B7" s="8" t="s">
        <v>31</v>
      </c>
      <c r="C7" s="29"/>
      <c r="D7" s="15">
        <v>92.97</v>
      </c>
      <c r="E7" s="15">
        <v>92.75</v>
      </c>
      <c r="F7" s="15">
        <f t="shared" ref="F7:F10" si="0">AVERAGE(D7:E7)</f>
        <v>92.86</v>
      </c>
    </row>
    <row r="8" spans="1:6" x14ac:dyDescent="0.35">
      <c r="A8" s="8" t="s">
        <v>50</v>
      </c>
      <c r="B8" s="8" t="s">
        <v>32</v>
      </c>
      <c r="C8" s="29"/>
      <c r="D8" s="15">
        <v>26.52</v>
      </c>
      <c r="E8" s="15">
        <v>27.44</v>
      </c>
      <c r="F8" s="15">
        <f t="shared" si="0"/>
        <v>26.98</v>
      </c>
    </row>
    <row r="9" spans="1:6" x14ac:dyDescent="0.35">
      <c r="A9" s="8" t="s">
        <v>29</v>
      </c>
      <c r="B9" s="8" t="s">
        <v>31</v>
      </c>
      <c r="C9" s="29"/>
      <c r="D9" s="15">
        <v>5.74</v>
      </c>
      <c r="E9" s="15">
        <v>5.94</v>
      </c>
      <c r="F9" s="15">
        <f t="shared" si="0"/>
        <v>5.84</v>
      </c>
    </row>
    <row r="10" spans="1:6" x14ac:dyDescent="0.35">
      <c r="A10" s="8" t="s">
        <v>30</v>
      </c>
      <c r="B10" s="8" t="s">
        <v>31</v>
      </c>
      <c r="C10" s="30"/>
      <c r="D10" s="15">
        <v>0.89</v>
      </c>
      <c r="E10" s="15">
        <v>0.92</v>
      </c>
      <c r="F10" s="18">
        <f t="shared" si="0"/>
        <v>0.90500000000000003</v>
      </c>
    </row>
  </sheetData>
  <mergeCells count="1">
    <mergeCell ref="C5:C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B32C6-96FB-4540-A12E-AE2DCD621403}">
  <dimension ref="A1:J17"/>
  <sheetViews>
    <sheetView zoomScale="95" workbookViewId="0">
      <selection activeCell="N20" sqref="N20"/>
    </sheetView>
  </sheetViews>
  <sheetFormatPr defaultRowHeight="14.5" x14ac:dyDescent="0.35"/>
  <cols>
    <col min="1" max="1" width="14.26953125" customWidth="1"/>
    <col min="2" max="2" width="12.6328125" customWidth="1"/>
    <col min="5" max="5" width="8.7265625" customWidth="1"/>
    <col min="7" max="7" width="18.453125" customWidth="1"/>
    <col min="8" max="8" width="15.26953125" customWidth="1"/>
  </cols>
  <sheetData>
    <row r="1" spans="1:10" x14ac:dyDescent="0.35">
      <c r="A1" s="23" t="s">
        <v>12</v>
      </c>
      <c r="B1" s="23" t="s">
        <v>7</v>
      </c>
      <c r="C1" s="23" t="s">
        <v>8</v>
      </c>
    </row>
    <row r="2" spans="1:10" x14ac:dyDescent="0.35">
      <c r="A2" s="7">
        <f>C2-$B$7</f>
        <v>0.496</v>
      </c>
      <c r="B2" s="8">
        <v>250</v>
      </c>
      <c r="C2" s="8">
        <v>0.66600000000000004</v>
      </c>
    </row>
    <row r="3" spans="1:10" x14ac:dyDescent="0.35">
      <c r="A3" s="8">
        <f>C3-$B$7</f>
        <v>0.216</v>
      </c>
      <c r="B3" s="8">
        <v>125</v>
      </c>
      <c r="C3" s="8">
        <v>0.38600000000000001</v>
      </c>
    </row>
    <row r="4" spans="1:10" x14ac:dyDescent="0.35">
      <c r="A4" s="8">
        <f>C4-$B$7</f>
        <v>0.14499999999999999</v>
      </c>
      <c r="B4" s="8">
        <v>62.5</v>
      </c>
      <c r="C4" s="8">
        <v>0.315</v>
      </c>
    </row>
    <row r="5" spans="1:10" x14ac:dyDescent="0.35">
      <c r="A5" s="8">
        <f>C5-$B$7</f>
        <v>3.4999999999999976E-2</v>
      </c>
      <c r="B5" s="8">
        <v>31.25</v>
      </c>
      <c r="C5" s="8">
        <v>0.20499999999999999</v>
      </c>
    </row>
    <row r="6" spans="1:10" x14ac:dyDescent="0.35">
      <c r="A6" s="8">
        <f>C6-$B$7</f>
        <v>8.9999999999999802E-3</v>
      </c>
      <c r="B6" s="8">
        <f>B5/2</f>
        <v>15.625</v>
      </c>
      <c r="C6" s="8">
        <v>0.17899999999999999</v>
      </c>
    </row>
    <row r="7" spans="1:10" x14ac:dyDescent="0.35">
      <c r="A7" s="23" t="s">
        <v>62</v>
      </c>
      <c r="B7" s="7">
        <v>0.17</v>
      </c>
    </row>
    <row r="10" spans="1:10" x14ac:dyDescent="0.35">
      <c r="A10" s="9" t="s">
        <v>13</v>
      </c>
      <c r="B10" s="8" t="s">
        <v>14</v>
      </c>
    </row>
    <row r="12" spans="1:10" ht="29" x14ac:dyDescent="0.35">
      <c r="A12" s="16" t="s">
        <v>47</v>
      </c>
      <c r="B12" s="16" t="s">
        <v>9</v>
      </c>
      <c r="C12" s="16" t="s">
        <v>10</v>
      </c>
      <c r="D12" s="16" t="s">
        <v>11</v>
      </c>
      <c r="E12" s="16" t="s">
        <v>15</v>
      </c>
      <c r="F12" s="16" t="s">
        <v>0</v>
      </c>
      <c r="G12" s="26" t="s">
        <v>35</v>
      </c>
      <c r="H12" s="26" t="s">
        <v>46</v>
      </c>
      <c r="I12" s="16" t="s">
        <v>45</v>
      </c>
      <c r="J12" s="16" t="s">
        <v>1</v>
      </c>
    </row>
    <row r="13" spans="1:10" x14ac:dyDescent="0.35">
      <c r="A13" s="25" t="s">
        <v>40</v>
      </c>
      <c r="B13" s="8">
        <v>0.22600000000000001</v>
      </c>
      <c r="C13" s="8">
        <v>0.219</v>
      </c>
      <c r="D13" s="7">
        <f>(B13+C13)/2</f>
        <v>0.2225</v>
      </c>
      <c r="E13" s="7">
        <f>D13-$B$17</f>
        <v>4.9500000000000016E-2</v>
      </c>
      <c r="F13" s="10">
        <f>(E13+0.0172)/0.002</f>
        <v>33.35</v>
      </c>
      <c r="G13" s="10">
        <f>(F13*10)/10.04</f>
        <v>33.217131474103589</v>
      </c>
      <c r="H13" s="31">
        <f>AVERAGE(G13:G16)</f>
        <v>31.660856573705189</v>
      </c>
      <c r="I13" s="31">
        <f>_xlfn.STDEV.P(G13:G16)</f>
        <v>0.92123061422738461</v>
      </c>
      <c r="J13" s="34">
        <f>I13/AVERAGE(G13:G16)</f>
        <v>2.9096831669187379E-2</v>
      </c>
    </row>
    <row r="14" spans="1:10" x14ac:dyDescent="0.35">
      <c r="A14" s="25" t="s">
        <v>41</v>
      </c>
      <c r="B14" s="8">
        <v>0.23300000000000001</v>
      </c>
      <c r="C14" s="8">
        <v>0.20499999999999999</v>
      </c>
      <c r="D14" s="8">
        <f t="shared" ref="D14:D16" si="0">(B14+C14)/2</f>
        <v>0.219</v>
      </c>
      <c r="E14" s="7">
        <f>D14-$B$17</f>
        <v>4.6000000000000013E-2</v>
      </c>
      <c r="F14" s="10">
        <f t="shared" ref="F14:F16" si="1">(E14+0.0172)/0.002</f>
        <v>31.6</v>
      </c>
      <c r="G14" s="10">
        <f>(F14*10)/10.04</f>
        <v>31.474103585657375</v>
      </c>
      <c r="H14" s="32"/>
      <c r="I14" s="32"/>
      <c r="J14" s="35"/>
    </row>
    <row r="15" spans="1:10" x14ac:dyDescent="0.35">
      <c r="A15" s="25" t="s">
        <v>42</v>
      </c>
      <c r="B15" s="8">
        <v>0.219</v>
      </c>
      <c r="C15" s="8">
        <v>0.218</v>
      </c>
      <c r="D15" s="8">
        <v>0.218</v>
      </c>
      <c r="E15" s="7">
        <f>D15-$B$17</f>
        <v>4.5000000000000012E-2</v>
      </c>
      <c r="F15" s="10">
        <f>(E15+0.0172)/0.002</f>
        <v>31.100000000000005</v>
      </c>
      <c r="G15" s="10">
        <f>(F15*10)/10.04</f>
        <v>30.976095617529889</v>
      </c>
      <c r="H15" s="32"/>
      <c r="I15" s="32"/>
      <c r="J15" s="35"/>
    </row>
    <row r="16" spans="1:10" x14ac:dyDescent="0.35">
      <c r="A16" s="25" t="s">
        <v>43</v>
      </c>
      <c r="B16" s="8">
        <v>0.24199999999999999</v>
      </c>
      <c r="C16" s="8">
        <v>0.19400000000000001</v>
      </c>
      <c r="D16" s="8">
        <f t="shared" si="0"/>
        <v>0.218</v>
      </c>
      <c r="E16" s="7">
        <f>D16-$B$17</f>
        <v>4.5000000000000012E-2</v>
      </c>
      <c r="F16" s="10">
        <f t="shared" si="1"/>
        <v>31.100000000000005</v>
      </c>
      <c r="G16" s="10">
        <f>(F16*10)/10.04</f>
        <v>30.976095617529889</v>
      </c>
      <c r="H16" s="33"/>
      <c r="I16" s="33"/>
      <c r="J16" s="36"/>
    </row>
    <row r="17" spans="1:2" x14ac:dyDescent="0.35">
      <c r="A17" s="57" t="s">
        <v>61</v>
      </c>
      <c r="B17" s="8">
        <v>0.17299999999999999</v>
      </c>
    </row>
  </sheetData>
  <mergeCells count="3">
    <mergeCell ref="I13:I16"/>
    <mergeCell ref="J13:J16"/>
    <mergeCell ref="H13:H1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6B1DC-AA8C-4F9E-A8CA-23CF3051773F}">
  <dimension ref="A1:K9"/>
  <sheetViews>
    <sheetView workbookViewId="0">
      <selection activeCell="E7" sqref="E7"/>
    </sheetView>
  </sheetViews>
  <sheetFormatPr defaultRowHeight="14.5" x14ac:dyDescent="0.35"/>
  <cols>
    <col min="1" max="1" width="10.81640625" customWidth="1"/>
    <col min="8" max="8" width="16.1796875" customWidth="1"/>
    <col min="9" max="9" width="15.7265625" customWidth="1"/>
  </cols>
  <sheetData>
    <row r="1" spans="1:11" ht="20" customHeight="1" x14ac:dyDescent="0.35">
      <c r="A1" s="16" t="s">
        <v>47</v>
      </c>
      <c r="B1" s="16" t="s">
        <v>4</v>
      </c>
      <c r="C1" s="16" t="s">
        <v>2</v>
      </c>
      <c r="D1" s="16" t="s">
        <v>3</v>
      </c>
      <c r="E1" s="16" t="s">
        <v>63</v>
      </c>
      <c r="F1" s="16" t="s">
        <v>6</v>
      </c>
      <c r="G1" s="16" t="s">
        <v>5</v>
      </c>
      <c r="H1" s="17" t="s">
        <v>51</v>
      </c>
      <c r="I1" s="17" t="s">
        <v>52</v>
      </c>
      <c r="J1" s="16" t="s">
        <v>16</v>
      </c>
      <c r="K1" s="16" t="s">
        <v>1</v>
      </c>
    </row>
    <row r="2" spans="1:11" x14ac:dyDescent="0.35">
      <c r="A2" s="8" t="s">
        <v>40</v>
      </c>
      <c r="B2" s="8">
        <v>1.115</v>
      </c>
      <c r="C2" s="8">
        <v>1661549</v>
      </c>
      <c r="D2" s="37">
        <v>20064989</v>
      </c>
      <c r="E2" s="37">
        <v>250</v>
      </c>
      <c r="F2" s="8">
        <v>10</v>
      </c>
      <c r="G2" s="8">
        <v>0.2</v>
      </c>
      <c r="H2" s="10">
        <f>((C2/$D$2)*$E$2*$F$2)/($G$2*1000)</f>
        <v>1.0351046043434164</v>
      </c>
      <c r="I2" s="31">
        <f>AVERAGE(H2:H4)</f>
        <v>1.0058237094805618</v>
      </c>
      <c r="J2" s="40">
        <f>_xlfn.STDEV.P(H2:H4)</f>
        <v>4.0183192281986184E-2</v>
      </c>
      <c r="K2" s="42">
        <f>J2/AVERAGE(H2:H4)</f>
        <v>3.9950531990082055E-2</v>
      </c>
    </row>
    <row r="3" spans="1:11" x14ac:dyDescent="0.35">
      <c r="A3" s="8" t="s">
        <v>41</v>
      </c>
      <c r="B3" s="8">
        <v>1.1180000000000001</v>
      </c>
      <c r="C3" s="8">
        <v>1523342</v>
      </c>
      <c r="D3" s="38"/>
      <c r="E3" s="38"/>
      <c r="F3" s="8">
        <v>10</v>
      </c>
      <c r="G3" s="8">
        <v>0.2</v>
      </c>
      <c r="H3" s="10">
        <f t="shared" ref="H3:H4" si="0">((C3/$D$2)*$E$2*$F$2)/($G$2*1000)</f>
        <v>0.94900500568427915</v>
      </c>
      <c r="I3" s="32"/>
      <c r="J3" s="41"/>
      <c r="K3" s="43"/>
    </row>
    <row r="4" spans="1:11" x14ac:dyDescent="0.35">
      <c r="A4" s="8" t="s">
        <v>42</v>
      </c>
      <c r="B4" s="8">
        <v>1.121</v>
      </c>
      <c r="C4" s="8">
        <v>1658751</v>
      </c>
      <c r="D4" s="39"/>
      <c r="E4" s="39"/>
      <c r="F4" s="8">
        <v>10</v>
      </c>
      <c r="G4" s="8">
        <v>0.2</v>
      </c>
      <c r="H4" s="10">
        <f t="shared" si="0"/>
        <v>1.0333615184139895</v>
      </c>
      <c r="I4" s="32"/>
      <c r="J4" s="41"/>
      <c r="K4" s="43"/>
    </row>
    <row r="9" spans="1:11" x14ac:dyDescent="0.35">
      <c r="A9" t="s">
        <v>53</v>
      </c>
      <c r="B9">
        <v>1.2130000000000001</v>
      </c>
    </row>
  </sheetData>
  <mergeCells count="5">
    <mergeCell ref="D2:D4"/>
    <mergeCell ref="E2:E4"/>
    <mergeCell ref="J2:J4"/>
    <mergeCell ref="K2:K4"/>
    <mergeCell ref="I2:I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A7617-96C1-43C7-ACB8-39A76B4AE1E9}">
  <dimension ref="A1:M71"/>
  <sheetViews>
    <sheetView tabSelected="1" topLeftCell="A38" zoomScale="79" zoomScaleNormal="70" workbookViewId="0">
      <selection activeCell="F6" sqref="F6"/>
    </sheetView>
  </sheetViews>
  <sheetFormatPr defaultRowHeight="14.5" x14ac:dyDescent="0.35"/>
  <cols>
    <col min="1" max="3" width="16.26953125" customWidth="1"/>
    <col min="4" max="4" width="18.1796875" customWidth="1"/>
    <col min="5" max="5" width="18.54296875" customWidth="1"/>
    <col min="6" max="6" width="16" customWidth="1"/>
    <col min="7" max="7" width="23.6328125" customWidth="1"/>
  </cols>
  <sheetData>
    <row r="1" spans="1:13" x14ac:dyDescent="0.35">
      <c r="A1" s="47" t="s">
        <v>55</v>
      </c>
      <c r="B1" s="47"/>
      <c r="C1" s="47"/>
      <c r="D1" s="47"/>
    </row>
    <row r="2" spans="1:13" ht="26.25" customHeight="1" x14ac:dyDescent="0.35">
      <c r="A2" s="11" t="s">
        <v>54</v>
      </c>
      <c r="B2" s="11" t="s">
        <v>64</v>
      </c>
      <c r="C2" s="11" t="s">
        <v>8</v>
      </c>
      <c r="D2" s="12" t="s">
        <v>7</v>
      </c>
      <c r="L2" s="58"/>
      <c r="M2" s="58"/>
    </row>
    <row r="3" spans="1:13" x14ac:dyDescent="0.35">
      <c r="A3" s="20">
        <f>($B$9-B3)/$B$9*100</f>
        <v>80.891719745222929</v>
      </c>
      <c r="B3" s="13">
        <f>C3-$B$8</f>
        <v>0.12000000000000001</v>
      </c>
      <c r="C3" s="14">
        <v>0.20100000000000001</v>
      </c>
      <c r="D3" s="14">
        <v>1000</v>
      </c>
      <c r="M3" s="19"/>
    </row>
    <row r="4" spans="1:13" x14ac:dyDescent="0.35">
      <c r="A4" s="20">
        <f>($B$9-B4)/$B$9*100</f>
        <v>74.203821656050962</v>
      </c>
      <c r="B4" s="13">
        <f>C4-$B$8</f>
        <v>0.16199999999999998</v>
      </c>
      <c r="C4" s="13">
        <v>0.24299999999999999</v>
      </c>
      <c r="D4" s="14">
        <v>100</v>
      </c>
      <c r="M4" s="22"/>
    </row>
    <row r="5" spans="1:13" x14ac:dyDescent="0.35">
      <c r="A5" s="20">
        <f>($B$9-B5)/$B$9*100</f>
        <v>51.114649681528668</v>
      </c>
      <c r="B5" s="13">
        <f>C5-$B$8</f>
        <v>0.307</v>
      </c>
      <c r="C5" s="14">
        <v>0.38800000000000001</v>
      </c>
      <c r="D5" s="14">
        <v>1</v>
      </c>
    </row>
    <row r="6" spans="1:13" x14ac:dyDescent="0.35">
      <c r="A6" s="20">
        <f>($B$9-B6)/$B$9*100</f>
        <v>30.254777070063692</v>
      </c>
      <c r="B6" s="13">
        <f>C6-$B$8</f>
        <v>0.438</v>
      </c>
      <c r="C6" s="14">
        <v>0.51900000000000002</v>
      </c>
      <c r="D6" s="14">
        <v>0.01</v>
      </c>
    </row>
    <row r="7" spans="1:13" x14ac:dyDescent="0.35">
      <c r="A7" s="20">
        <f>($B$9-B7)/$B$9*100</f>
        <v>16.082802547770697</v>
      </c>
      <c r="B7" s="13">
        <f>C7-$B$8</f>
        <v>0.52700000000000002</v>
      </c>
      <c r="C7" s="14">
        <v>0.60799999999999998</v>
      </c>
      <c r="D7" s="14">
        <v>1E-3</v>
      </c>
    </row>
    <row r="8" spans="1:13" x14ac:dyDescent="0.35">
      <c r="A8" s="3" t="s">
        <v>65</v>
      </c>
      <c r="B8" s="4">
        <v>8.1000000000000003E-2</v>
      </c>
      <c r="C8" s="5"/>
      <c r="D8" s="5"/>
    </row>
    <row r="9" spans="1:13" x14ac:dyDescent="0.35">
      <c r="A9" s="21" t="s">
        <v>56</v>
      </c>
      <c r="B9" s="1">
        <v>0.628</v>
      </c>
    </row>
    <row r="10" spans="1:13" x14ac:dyDescent="0.35">
      <c r="D10" s="1"/>
    </row>
    <row r="11" spans="1:13" x14ac:dyDescent="0.35">
      <c r="D11" s="1"/>
    </row>
    <row r="12" spans="1:13" x14ac:dyDescent="0.35">
      <c r="D12" s="1"/>
    </row>
    <row r="13" spans="1:13" x14ac:dyDescent="0.35">
      <c r="A13" s="2" t="s">
        <v>44</v>
      </c>
      <c r="B13" s="2"/>
      <c r="C13" s="2"/>
      <c r="D13" s="1"/>
    </row>
    <row r="14" spans="1:13" ht="32.25" customHeight="1" x14ac:dyDescent="0.35">
      <c r="A14" s="24" t="s">
        <v>57</v>
      </c>
      <c r="B14" s="16" t="s">
        <v>47</v>
      </c>
      <c r="C14" s="16" t="s">
        <v>59</v>
      </c>
      <c r="D14" s="24" t="s">
        <v>58</v>
      </c>
      <c r="E14" s="24" t="s">
        <v>66</v>
      </c>
      <c r="F14" s="16" t="s">
        <v>60</v>
      </c>
    </row>
    <row r="15" spans="1:13" x14ac:dyDescent="0.35">
      <c r="A15" s="51">
        <v>1000</v>
      </c>
      <c r="B15" s="12" t="s">
        <v>40</v>
      </c>
      <c r="C15" s="8">
        <v>0.378</v>
      </c>
      <c r="D15" s="54">
        <f>AVERAGE(C15:C17)</f>
        <v>0.3833333333333333</v>
      </c>
      <c r="E15" s="48">
        <f>D15-$B$35</f>
        <v>0.29333333333333333</v>
      </c>
      <c r="F15" s="44">
        <f>($B$33-E15)/$B$33*100</f>
        <v>53.659820958399166</v>
      </c>
    </row>
    <row r="16" spans="1:13" x14ac:dyDescent="0.35">
      <c r="A16" s="52"/>
      <c r="B16" s="12" t="s">
        <v>41</v>
      </c>
      <c r="C16" s="8">
        <v>0.39700000000000002</v>
      </c>
      <c r="D16" s="55"/>
      <c r="E16" s="49"/>
      <c r="F16" s="45"/>
    </row>
    <row r="17" spans="1:6" x14ac:dyDescent="0.35">
      <c r="A17" s="53"/>
      <c r="B17" s="12" t="s">
        <v>42</v>
      </c>
      <c r="C17" s="8">
        <v>0.375</v>
      </c>
      <c r="D17" s="56"/>
      <c r="E17" s="50"/>
      <c r="F17" s="46"/>
    </row>
    <row r="18" spans="1:6" x14ac:dyDescent="0.35">
      <c r="A18" s="51">
        <v>500</v>
      </c>
      <c r="B18" s="12" t="s">
        <v>40</v>
      </c>
      <c r="C18" s="8">
        <v>0.42099999999999999</v>
      </c>
      <c r="D18" s="54">
        <f>AVERAGE(C18:C20)</f>
        <v>0.42699999999999999</v>
      </c>
      <c r="E18" s="48">
        <f>D18-$B$35</f>
        <v>0.33699999999999997</v>
      </c>
      <c r="F18" s="44">
        <f>($B$33-E18)/$B$33*100</f>
        <v>46.761453396524495</v>
      </c>
    </row>
    <row r="19" spans="1:6" x14ac:dyDescent="0.35">
      <c r="A19" s="52"/>
      <c r="B19" s="12" t="s">
        <v>41</v>
      </c>
      <c r="C19" s="8">
        <v>0.42899999999999999</v>
      </c>
      <c r="D19" s="55"/>
      <c r="E19" s="49"/>
      <c r="F19" s="45"/>
    </row>
    <row r="20" spans="1:6" x14ac:dyDescent="0.35">
      <c r="A20" s="53"/>
      <c r="B20" s="12" t="s">
        <v>42</v>
      </c>
      <c r="C20" s="8">
        <v>0.43099999999999999</v>
      </c>
      <c r="D20" s="56"/>
      <c r="E20" s="50"/>
      <c r="F20" s="46"/>
    </row>
    <row r="21" spans="1:6" x14ac:dyDescent="0.35">
      <c r="A21" s="51">
        <v>250</v>
      </c>
      <c r="B21" s="12" t="s">
        <v>40</v>
      </c>
      <c r="C21" s="8">
        <v>0.41599999999999998</v>
      </c>
      <c r="D21" s="54">
        <f>AVERAGE(C21:C23)</f>
        <v>0.436</v>
      </c>
      <c r="E21" s="48">
        <f t="shared" ref="E21" si="0">D21-$B$35</f>
        <v>0.34599999999999997</v>
      </c>
      <c r="F21" s="44">
        <f t="shared" ref="F21" si="1">($B$33-E21)/$B$33*100</f>
        <v>45.339652448657191</v>
      </c>
    </row>
    <row r="22" spans="1:6" x14ac:dyDescent="0.35">
      <c r="A22" s="52"/>
      <c r="B22" s="12" t="s">
        <v>41</v>
      </c>
      <c r="C22" s="8">
        <v>0.44900000000000001</v>
      </c>
      <c r="D22" s="55"/>
      <c r="E22" s="49"/>
      <c r="F22" s="45"/>
    </row>
    <row r="23" spans="1:6" x14ac:dyDescent="0.35">
      <c r="A23" s="53"/>
      <c r="B23" s="12" t="s">
        <v>42</v>
      </c>
      <c r="C23" s="8">
        <v>0.443</v>
      </c>
      <c r="D23" s="56"/>
      <c r="E23" s="50"/>
      <c r="F23" s="46"/>
    </row>
    <row r="24" spans="1:6" x14ac:dyDescent="0.35">
      <c r="A24" s="51">
        <v>125</v>
      </c>
      <c r="B24" s="12" t="s">
        <v>40</v>
      </c>
      <c r="C24" s="8">
        <v>0.47299999999999998</v>
      </c>
      <c r="D24" s="54">
        <f>AVERAGE(C24:C26)</f>
        <v>0.45533333333333331</v>
      </c>
      <c r="E24" s="48">
        <f t="shared" ref="E24" si="2">D24-$B$35</f>
        <v>0.36533333333333329</v>
      </c>
      <c r="F24" s="44">
        <f t="shared" ref="F24" si="3">($B$33-E24)/$B$33*100</f>
        <v>42.285413375460777</v>
      </c>
    </row>
    <row r="25" spans="1:6" x14ac:dyDescent="0.35">
      <c r="A25" s="52"/>
      <c r="B25" s="12" t="s">
        <v>41</v>
      </c>
      <c r="C25" s="8">
        <v>0.44700000000000001</v>
      </c>
      <c r="D25" s="55"/>
      <c r="E25" s="49"/>
      <c r="F25" s="45"/>
    </row>
    <row r="26" spans="1:6" x14ac:dyDescent="0.35">
      <c r="A26" s="53"/>
      <c r="B26" s="12" t="s">
        <v>42</v>
      </c>
      <c r="C26" s="8">
        <v>0.44600000000000001</v>
      </c>
      <c r="D26" s="56"/>
      <c r="E26" s="50"/>
      <c r="F26" s="46"/>
    </row>
    <row r="27" spans="1:6" x14ac:dyDescent="0.35">
      <c r="A27" s="51">
        <v>62.5</v>
      </c>
      <c r="B27" s="12" t="s">
        <v>40</v>
      </c>
      <c r="C27" s="8">
        <v>0.48599999999999999</v>
      </c>
      <c r="D27" s="54">
        <f>AVERAGE(C27:C29)</f>
        <v>0.47100000000000003</v>
      </c>
      <c r="E27" s="48">
        <f t="shared" ref="E27" si="4">D27-$B$35</f>
        <v>0.38100000000000001</v>
      </c>
      <c r="F27" s="44">
        <f t="shared" ref="F27" si="5">($B$33-E27)/$B$33*100</f>
        <v>39.810426540284361</v>
      </c>
    </row>
    <row r="28" spans="1:6" x14ac:dyDescent="0.35">
      <c r="A28" s="52"/>
      <c r="B28" s="12" t="s">
        <v>41</v>
      </c>
      <c r="C28" s="8">
        <v>0.47299999999999998</v>
      </c>
      <c r="D28" s="55"/>
      <c r="E28" s="49"/>
      <c r="F28" s="45"/>
    </row>
    <row r="29" spans="1:6" x14ac:dyDescent="0.35">
      <c r="A29" s="53"/>
      <c r="B29" s="12" t="s">
        <v>42</v>
      </c>
      <c r="C29" s="8">
        <v>0.45400000000000001</v>
      </c>
      <c r="D29" s="56"/>
      <c r="E29" s="50"/>
      <c r="F29" s="46"/>
    </row>
    <row r="30" spans="1:6" x14ac:dyDescent="0.35">
      <c r="A30" s="51">
        <v>31.25</v>
      </c>
      <c r="B30" s="12" t="s">
        <v>40</v>
      </c>
      <c r="C30" s="8">
        <v>0.48699999999999999</v>
      </c>
      <c r="D30" s="54">
        <f>AVERAGE(C30:C32)</f>
        <v>0.49133333333333334</v>
      </c>
      <c r="E30" s="48">
        <f t="shared" ref="E30" si="6">D30-$B$35</f>
        <v>0.40133333333333332</v>
      </c>
      <c r="F30" s="44">
        <f t="shared" ref="F30" si="7">($B$33-E30)/$B$33*100</f>
        <v>36.598209583991576</v>
      </c>
    </row>
    <row r="31" spans="1:6" x14ac:dyDescent="0.35">
      <c r="A31" s="52"/>
      <c r="B31" s="12" t="s">
        <v>41</v>
      </c>
      <c r="C31" s="8">
        <v>0.501</v>
      </c>
      <c r="D31" s="55"/>
      <c r="E31" s="49"/>
      <c r="F31" s="45"/>
    </row>
    <row r="32" spans="1:6" x14ac:dyDescent="0.35">
      <c r="A32" s="53"/>
      <c r="B32" s="12" t="s">
        <v>42</v>
      </c>
      <c r="C32" s="8">
        <v>0.48599999999999999</v>
      </c>
      <c r="D32" s="56"/>
      <c r="E32" s="50"/>
      <c r="F32" s="46"/>
    </row>
    <row r="33" spans="1:3" x14ac:dyDescent="0.35">
      <c r="A33" s="6" t="s">
        <v>67</v>
      </c>
      <c r="B33" s="7">
        <v>0.63300000000000001</v>
      </c>
    </row>
    <row r="34" spans="1:3" x14ac:dyDescent="0.35">
      <c r="A34" s="6" t="s">
        <v>68</v>
      </c>
      <c r="B34" s="7">
        <v>0.628</v>
      </c>
    </row>
    <row r="35" spans="1:3" x14ac:dyDescent="0.35">
      <c r="A35" s="6" t="s">
        <v>61</v>
      </c>
      <c r="B35" s="7">
        <v>0.09</v>
      </c>
    </row>
    <row r="36" spans="1:3" x14ac:dyDescent="0.35">
      <c r="C36" s="1"/>
    </row>
    <row r="49" spans="12:12" x14ac:dyDescent="0.35">
      <c r="L49" s="1"/>
    </row>
    <row r="71" ht="16.5" customHeight="1" x14ac:dyDescent="0.35"/>
  </sheetData>
  <mergeCells count="25">
    <mergeCell ref="D24:D26"/>
    <mergeCell ref="D27:D29"/>
    <mergeCell ref="D30:D32"/>
    <mergeCell ref="E30:E32"/>
    <mergeCell ref="F15:F17"/>
    <mergeCell ref="F18:F20"/>
    <mergeCell ref="F21:F23"/>
    <mergeCell ref="F24:F26"/>
    <mergeCell ref="F27:F29"/>
    <mergeCell ref="F30:F32"/>
    <mergeCell ref="A1:D1"/>
    <mergeCell ref="E15:E17"/>
    <mergeCell ref="E18:E20"/>
    <mergeCell ref="E21:E23"/>
    <mergeCell ref="E24:E26"/>
    <mergeCell ref="E27:E29"/>
    <mergeCell ref="A30:A32"/>
    <mergeCell ref="D15:D17"/>
    <mergeCell ref="D18:D20"/>
    <mergeCell ref="A15:A17"/>
    <mergeCell ref="A18:A20"/>
    <mergeCell ref="A21:A23"/>
    <mergeCell ref="A24:A26"/>
    <mergeCell ref="A27:A29"/>
    <mergeCell ref="D21:D23"/>
  </mergeCells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SIG (proximate &amp; microbes)</vt:lpstr>
      <vt:lpstr>flavonoid</vt:lpstr>
      <vt:lpstr>Quercetin</vt:lpstr>
      <vt:lpstr>Antioxidant activity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2023-01-24T00:00:45Z</dcterms:created>
  <dcterms:modified xsi:type="dcterms:W3CDTF">2023-08-02T08:06:24Z</dcterms:modified>
</cp:coreProperties>
</file>